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\Desktop\文庫_fullcolorcover_template\"/>
    </mc:Choice>
  </mc:AlternateContent>
  <xr:revisionPtr revIDLastSave="0" documentId="13_ncr:1_{2E601889-1404-4CC7-B465-F778D9CAF03E}" xr6:coauthVersionLast="47" xr6:coauthVersionMax="47" xr10:uidLastSave="{00000000-0000-0000-0000-000000000000}"/>
  <bookViews>
    <workbookView xWindow="-240" yWindow="105" windowWidth="7605" windowHeight="9600" activeTab="5" xr2:uid="{96201E63-FC07-4230-ADFD-169C9E03FD08}"/>
  </bookViews>
  <sheets>
    <sheet name="拡大・縮小比率計算" sheetId="1" r:id="rId1"/>
    <sheet name="箔押し面積計算" sheetId="2" r:id="rId2"/>
    <sheet name="オフセ オンデ　カラー印刷代金比較" sheetId="3" r:id="rId3"/>
    <sheet name="上製本のボール紙の計算" sheetId="4" r:id="rId4"/>
    <sheet name="上製本の表紙の計算" sheetId="6" r:id="rId5"/>
    <sheet name="フルカラーカバーの横幅計算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7" l="1"/>
  <c r="K10" i="7"/>
  <c r="M10" i="7" s="1"/>
  <c r="O10" i="7" s="1"/>
  <c r="Q10" i="7" s="1"/>
  <c r="G10" i="7"/>
  <c r="E10" i="7" s="1"/>
  <c r="C10" i="7" s="1"/>
  <c r="A10" i="7" s="1"/>
  <c r="B7" i="7"/>
  <c r="J21" i="3"/>
  <c r="G23" i="3"/>
  <c r="D23" i="3"/>
  <c r="J23" i="3" s="1"/>
  <c r="G19" i="3"/>
  <c r="D19" i="3"/>
  <c r="J19" i="3" s="1"/>
  <c r="J17" i="3"/>
  <c r="J4" i="3"/>
  <c r="C3" i="6"/>
  <c r="C18" i="6" s="1"/>
  <c r="H12" i="4"/>
  <c r="H10" i="4"/>
  <c r="F22" i="6"/>
  <c r="F20" i="6"/>
  <c r="C22" i="6"/>
  <c r="C12" i="4"/>
  <c r="C10" i="4"/>
  <c r="F16" i="6"/>
  <c r="C13" i="6"/>
  <c r="F13" i="6"/>
  <c r="F10" i="4"/>
  <c r="F12" i="4"/>
  <c r="H7" i="4"/>
  <c r="J6" i="3"/>
  <c r="D4" i="3"/>
  <c r="J2" i="3"/>
  <c r="G8" i="3"/>
  <c r="D8" i="3"/>
  <c r="J8" i="3" s="1"/>
  <c r="G4" i="3"/>
  <c r="F5" i="2"/>
  <c r="F3" i="2"/>
  <c r="E12" i="1"/>
  <c r="B12" i="1"/>
  <c r="H6" i="1"/>
  <c r="H3" i="1"/>
  <c r="C7" i="2" l="1"/>
  <c r="J27" i="3"/>
  <c r="J25" i="3"/>
  <c r="H10" i="6"/>
  <c r="C16" i="6"/>
  <c r="C20" i="6"/>
  <c r="J12" i="3"/>
  <c r="J10" i="3"/>
  <c r="H12" i="1"/>
  <c r="C9" i="1"/>
</calcChain>
</file>

<file path=xl/sharedStrings.xml><?xml version="1.0" encoding="utf-8"?>
<sst xmlns="http://schemas.openxmlformats.org/spreadsheetml/2006/main" count="201" uniqueCount="58">
  <si>
    <t>作成したいサイズ</t>
    <rPh sb="0" eb="2">
      <t>サクセイ</t>
    </rPh>
    <phoneticPr fontId="1"/>
  </si>
  <si>
    <t>縦</t>
    <rPh sb="0" eb="1">
      <t>タテ</t>
    </rPh>
    <phoneticPr fontId="1"/>
  </si>
  <si>
    <t>mm</t>
    <phoneticPr fontId="1"/>
  </si>
  <si>
    <t>横</t>
    <rPh sb="0" eb="1">
      <t>ヨコ</t>
    </rPh>
    <phoneticPr fontId="1"/>
  </si>
  <si>
    <t>×</t>
    <phoneticPr fontId="1"/>
  </si>
  <si>
    <t>入稿されたサイズ</t>
    <rPh sb="0" eb="2">
      <t>ニュウコウ</t>
    </rPh>
    <phoneticPr fontId="1"/>
  </si>
  <si>
    <t>縮小・拡大する比率</t>
    <rPh sb="0" eb="2">
      <t>シュクショウ</t>
    </rPh>
    <rPh sb="3" eb="5">
      <t>カクダイ</t>
    </rPh>
    <rPh sb="7" eb="9">
      <t>ヒリツ</t>
    </rPh>
    <phoneticPr fontId="1"/>
  </si>
  <si>
    <t>%</t>
    <phoneticPr fontId="1"/>
  </si>
  <si>
    <t>斜辺</t>
    <rPh sb="0" eb="2">
      <t>シャヘン</t>
    </rPh>
    <phoneticPr fontId="1"/>
  </si>
  <si>
    <t>比率からサイズを計算</t>
    <rPh sb="0" eb="2">
      <t>ヒリツ</t>
    </rPh>
    <rPh sb="8" eb="10">
      <t>ケイサン</t>
    </rPh>
    <phoneticPr fontId="1"/>
  </si>
  <si>
    <t>%</t>
    <phoneticPr fontId="1"/>
  </si>
  <si>
    <t>箔押し画像の縦</t>
    <rPh sb="0" eb="2">
      <t>ハクオ</t>
    </rPh>
    <rPh sb="3" eb="5">
      <t>ガゾウ</t>
    </rPh>
    <rPh sb="6" eb="7">
      <t>タテ</t>
    </rPh>
    <phoneticPr fontId="1"/>
  </si>
  <si>
    <t>箔押し画像の横</t>
    <rPh sb="0" eb="2">
      <t>ハクオ</t>
    </rPh>
    <rPh sb="3" eb="5">
      <t>ガゾウ</t>
    </rPh>
    <rPh sb="6" eb="7">
      <t>ヨコ</t>
    </rPh>
    <phoneticPr fontId="1"/>
  </si>
  <si>
    <t>箔押し画像の面積</t>
    <rPh sb="0" eb="2">
      <t>ハクオ</t>
    </rPh>
    <rPh sb="3" eb="5">
      <t>ガゾウ</t>
    </rPh>
    <rPh sb="6" eb="8">
      <t>メンセキ</t>
    </rPh>
    <phoneticPr fontId="1"/>
  </si>
  <si>
    <t>cm2</t>
    <phoneticPr fontId="1"/>
  </si>
  <si>
    <t>cm</t>
    <phoneticPr fontId="1"/>
  </si>
  <si>
    <t>ページ数</t>
    <phoneticPr fontId="1"/>
  </si>
  <si>
    <t>部数</t>
    <rPh sb="0" eb="2">
      <t>ブスウ</t>
    </rPh>
    <phoneticPr fontId="1"/>
  </si>
  <si>
    <t>オンデ</t>
    <phoneticPr fontId="1"/>
  </si>
  <si>
    <t>P</t>
    <phoneticPr fontId="1"/>
  </si>
  <si>
    <t>部</t>
    <rPh sb="0" eb="1">
      <t>ブ</t>
    </rPh>
    <phoneticPr fontId="1"/>
  </si>
  <si>
    <t>：</t>
    <phoneticPr fontId="1"/>
  </si>
  <si>
    <t>円</t>
    <rPh sb="0" eb="1">
      <t>エン</t>
    </rPh>
    <phoneticPr fontId="1"/>
  </si>
  <si>
    <t>サイズ</t>
    <phoneticPr fontId="1"/>
  </si>
  <si>
    <t>B5</t>
    <phoneticPr fontId="1"/>
  </si>
  <si>
    <t>A5</t>
    <phoneticPr fontId="1"/>
  </si>
  <si>
    <t>オフセ</t>
    <phoneticPr fontId="1"/>
  </si>
  <si>
    <t>価格比較</t>
    <rPh sb="0" eb="2">
      <t>カカク</t>
    </rPh>
    <rPh sb="2" eb="4">
      <t>ヒカク</t>
    </rPh>
    <phoneticPr fontId="1"/>
  </si>
  <si>
    <t>高い</t>
    <rPh sb="0" eb="1">
      <t>タカ</t>
    </rPh>
    <phoneticPr fontId="1"/>
  </si>
  <si>
    <t>オフセの方が</t>
    <rPh sb="4" eb="5">
      <t>ホウ</t>
    </rPh>
    <phoneticPr fontId="1"/>
  </si>
  <si>
    <t>作成するサイズ</t>
    <rPh sb="0" eb="2">
      <t>サクセイ</t>
    </rPh>
    <phoneticPr fontId="1"/>
  </si>
  <si>
    <t>ボール紙の大きさ</t>
    <rPh sb="3" eb="4">
      <t>シ</t>
    </rPh>
    <rPh sb="5" eb="6">
      <t>オオ</t>
    </rPh>
    <phoneticPr fontId="1"/>
  </si>
  <si>
    <t>背幅</t>
    <rPh sb="0" eb="2">
      <t>セハバ</t>
    </rPh>
    <phoneticPr fontId="1"/>
  </si>
  <si>
    <t>本身の厚み</t>
    <rPh sb="0" eb="2">
      <t>ホンミ</t>
    </rPh>
    <rPh sb="3" eb="4">
      <t>アツ</t>
    </rPh>
    <phoneticPr fontId="1"/>
  </si>
  <si>
    <t>枚</t>
    <rPh sb="0" eb="1">
      <t>マイ</t>
    </rPh>
    <phoneticPr fontId="1"/>
  </si>
  <si>
    <t>芯横</t>
    <rPh sb="0" eb="1">
      <t>シン</t>
    </rPh>
    <rPh sb="1" eb="2">
      <t>ヨコ</t>
    </rPh>
    <phoneticPr fontId="1"/>
  </si>
  <si>
    <t>背芯</t>
    <rPh sb="0" eb="1">
      <t>セ</t>
    </rPh>
    <rPh sb="1" eb="2">
      <t>シン</t>
    </rPh>
    <phoneticPr fontId="1"/>
  </si>
  <si>
    <t>様</t>
    <rPh sb="0" eb="1">
      <t>サマ</t>
    </rPh>
    <phoneticPr fontId="1"/>
  </si>
  <si>
    <t>受付番号：</t>
    <rPh sb="0" eb="2">
      <t>ウケツケ</t>
    </rPh>
    <rPh sb="2" eb="4">
      <t>バンゴウ</t>
    </rPh>
    <phoneticPr fontId="1"/>
  </si>
  <si>
    <t>本身の大きさ</t>
    <rPh sb="0" eb="2">
      <t>ホンミ</t>
    </rPh>
    <rPh sb="3" eb="4">
      <t>オオ</t>
    </rPh>
    <phoneticPr fontId="1"/>
  </si>
  <si>
    <t>塗足しを含めた表紙サイズ</t>
    <rPh sb="0" eb="2">
      <t>ヌリタ</t>
    </rPh>
    <rPh sb="4" eb="5">
      <t>フク</t>
    </rPh>
    <rPh sb="7" eb="9">
      <t>ヒョウシ</t>
    </rPh>
    <phoneticPr fontId="1"/>
  </si>
  <si>
    <t>mmが</t>
    <phoneticPr fontId="1"/>
  </si>
  <si>
    <t>ミゾ</t>
    <phoneticPr fontId="1"/>
  </si>
  <si>
    <t>（背幅+4mm)</t>
    <rPh sb="1" eb="3">
      <t>セハバ</t>
    </rPh>
    <phoneticPr fontId="1"/>
  </si>
  <si>
    <t>(出来上がりサイズ-7.5ｍｍ、ボール紙厚み2mm)</t>
  </si>
  <si>
    <t>(出来上がりサイズ-7.5ｍｍ、ボール紙厚み2mm)</t>
    <rPh sb="1" eb="4">
      <t>デキア</t>
    </rPh>
    <rPh sb="19" eb="20">
      <t>シ</t>
    </rPh>
    <rPh sb="20" eb="21">
      <t>アツ</t>
    </rPh>
    <phoneticPr fontId="1"/>
  </si>
  <si>
    <t>(背幅+4mm）</t>
    <rPh sb="1" eb="3">
      <t>セハバ</t>
    </rPh>
    <phoneticPr fontId="1"/>
  </si>
  <si>
    <t>＊色が付いているマスに数値を入力する</t>
    <rPh sb="1" eb="2">
      <t>イロ</t>
    </rPh>
    <rPh sb="3" eb="4">
      <t>ツ</t>
    </rPh>
    <rPh sb="11" eb="13">
      <t>スウチ</t>
    </rPh>
    <rPh sb="14" eb="16">
      <t>ニュウリョク</t>
    </rPh>
    <phoneticPr fontId="1"/>
  </si>
  <si>
    <t>ボール紙作成用シート</t>
    <rPh sb="3" eb="4">
      <t>シ</t>
    </rPh>
    <rPh sb="4" eb="6">
      <t>サクセイ</t>
    </rPh>
    <rPh sb="6" eb="7">
      <t>ヨウ</t>
    </rPh>
    <phoneticPr fontId="1"/>
  </si>
  <si>
    <t>ページ</t>
    <phoneticPr fontId="1"/>
  </si>
  <si>
    <t>紙の厚み</t>
    <rPh sb="0" eb="1">
      <t>カミ</t>
    </rPh>
    <rPh sb="2" eb="3">
      <t>アツ</t>
    </rPh>
    <phoneticPr fontId="1"/>
  </si>
  <si>
    <t>横幅</t>
    <rPh sb="0" eb="2">
      <t>ヨコハバ</t>
    </rPh>
    <phoneticPr fontId="1"/>
  </si>
  <si>
    <t>巻きしろ</t>
    <rPh sb="0" eb="1">
      <t>マ</t>
    </rPh>
    <phoneticPr fontId="1"/>
  </si>
  <si>
    <t>表紙サイズ</t>
    <rPh sb="0" eb="2">
      <t>ヒ</t>
    </rPh>
    <phoneticPr fontId="1"/>
  </si>
  <si>
    <t>フルカラーカバーの塗足しを含んだ横幅</t>
    <rPh sb="9" eb="11">
      <t>ヌリタ</t>
    </rPh>
    <rPh sb="13" eb="14">
      <t>フク</t>
    </rPh>
    <rPh sb="16" eb="18">
      <t>ヨコハバ</t>
    </rPh>
    <phoneticPr fontId="1"/>
  </si>
  <si>
    <t>モノクロ</t>
    <phoneticPr fontId="1"/>
  </si>
  <si>
    <t>mm</t>
    <phoneticPr fontId="1"/>
  </si>
  <si>
    <t>中心からの距離</t>
    <rPh sb="0" eb="2">
      <t>チュウシン</t>
    </rPh>
    <rPh sb="5" eb="7">
      <t>キョリ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</si>
</sst>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66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38" fontId="4" fillId="0" borderId="0" xfId="1" applyFo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4" fillId="2" borderId="1" xfId="1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8" borderId="6" xfId="0" applyFill="1" applyBorder="1">
      <alignment vertical="center"/>
    </xf>
    <xf numFmtId="0" fontId="0" fillId="4" borderId="6" xfId="0" applyFill="1" applyBorder="1">
      <alignment vertical="center"/>
    </xf>
    <xf numFmtId="0" fontId="0" fillId="7" borderId="6" xfId="0" applyFill="1" applyBorder="1">
      <alignment vertical="center"/>
    </xf>
    <xf numFmtId="0" fontId="0" fillId="5" borderId="6" xfId="0" applyFill="1" applyBorder="1">
      <alignment vertical="center"/>
    </xf>
    <xf numFmtId="0" fontId="0" fillId="6" borderId="6" xfId="0" applyFill="1" applyBorder="1">
      <alignment vertical="center"/>
    </xf>
    <xf numFmtId="0" fontId="0" fillId="9" borderId="0" xfId="0" applyFill="1">
      <alignment vertical="center"/>
    </xf>
    <xf numFmtId="0" fontId="0" fillId="10" borderId="6" xfId="0" applyFill="1" applyBorder="1">
      <alignment vertical="center"/>
    </xf>
    <xf numFmtId="0" fontId="0" fillId="11" borderId="0" xfId="0" applyFill="1">
      <alignment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FF"/>
      <color rgb="FFFFFFCC"/>
      <color rgb="FFFF9999"/>
      <color rgb="FFCCECFF"/>
      <color rgb="FFFF9933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4E25C-2CB7-459C-BE58-E31C19C4168B}">
  <dimension ref="A2:I12"/>
  <sheetViews>
    <sheetView workbookViewId="0">
      <selection activeCell="E4" sqref="E4"/>
    </sheetView>
  </sheetViews>
  <sheetFormatPr defaultRowHeight="18.75" x14ac:dyDescent="0.4"/>
  <cols>
    <col min="1" max="1" width="20.375" customWidth="1"/>
    <col min="8" max="8" width="12.625" customWidth="1"/>
  </cols>
  <sheetData>
    <row r="2" spans="1:9" x14ac:dyDescent="0.4">
      <c r="A2" s="1"/>
      <c r="B2" s="1" t="s">
        <v>1</v>
      </c>
      <c r="C2" s="1"/>
      <c r="D2" s="1"/>
      <c r="E2" s="1" t="s">
        <v>3</v>
      </c>
      <c r="F2" s="1"/>
      <c r="G2" s="1"/>
      <c r="H2" s="1" t="s">
        <v>8</v>
      </c>
    </row>
    <row r="3" spans="1:9" x14ac:dyDescent="0.4">
      <c r="A3" s="1" t="s">
        <v>0</v>
      </c>
      <c r="B3" s="1">
        <v>188</v>
      </c>
      <c r="C3" s="1" t="s">
        <v>2</v>
      </c>
      <c r="D3" s="1" t="s">
        <v>4</v>
      </c>
      <c r="E3" s="1">
        <v>263</v>
      </c>
      <c r="F3" s="1" t="s">
        <v>2</v>
      </c>
      <c r="G3" s="1"/>
      <c r="H3" s="1">
        <f>SQRT(B3^2+E3^2)</f>
        <v>323.28470424689135</v>
      </c>
      <c r="I3" s="1" t="s">
        <v>2</v>
      </c>
    </row>
    <row r="4" spans="1:9" x14ac:dyDescent="0.4">
      <c r="A4" s="1"/>
      <c r="B4" s="1"/>
      <c r="C4" s="1"/>
      <c r="D4" s="1"/>
      <c r="E4" s="1"/>
      <c r="F4" s="1"/>
      <c r="G4" s="1"/>
      <c r="H4" s="1"/>
    </row>
    <row r="5" spans="1:9" x14ac:dyDescent="0.4">
      <c r="A5" s="1"/>
      <c r="B5" s="1" t="s">
        <v>1</v>
      </c>
      <c r="C5" s="1"/>
      <c r="D5" s="1"/>
      <c r="E5" s="1" t="s">
        <v>3</v>
      </c>
      <c r="F5" s="1"/>
      <c r="G5" s="1"/>
      <c r="H5" s="1" t="s">
        <v>8</v>
      </c>
    </row>
    <row r="6" spans="1:9" x14ac:dyDescent="0.4">
      <c r="A6" s="1" t="s">
        <v>5</v>
      </c>
      <c r="B6" s="1">
        <v>210</v>
      </c>
      <c r="C6" s="1" t="s">
        <v>2</v>
      </c>
      <c r="D6" s="1" t="s">
        <v>4</v>
      </c>
      <c r="E6" s="1">
        <v>297</v>
      </c>
      <c r="F6" s="1" t="s">
        <v>2</v>
      </c>
      <c r="G6" s="1"/>
      <c r="H6" s="1">
        <f>SQRT(B6^2+E6^2)</f>
        <v>363.74304117054942</v>
      </c>
      <c r="I6" s="1" t="s">
        <v>2</v>
      </c>
    </row>
    <row r="9" spans="1:9" x14ac:dyDescent="0.4">
      <c r="A9" t="s">
        <v>6</v>
      </c>
      <c r="C9">
        <f>ROUNDDOWN(H3/H6*100,2)</f>
        <v>88.87</v>
      </c>
      <c r="D9" t="s">
        <v>7</v>
      </c>
      <c r="F9">
        <v>122.95</v>
      </c>
      <c r="G9" t="s">
        <v>10</v>
      </c>
    </row>
    <row r="11" spans="1:9" x14ac:dyDescent="0.4">
      <c r="A11" t="s">
        <v>9</v>
      </c>
      <c r="B11" s="1" t="s">
        <v>1</v>
      </c>
      <c r="C11" s="1"/>
      <c r="D11" s="1"/>
      <c r="E11" s="1" t="s">
        <v>3</v>
      </c>
      <c r="F11" s="1"/>
      <c r="G11" s="1"/>
      <c r="H11" s="1" t="s">
        <v>8</v>
      </c>
    </row>
    <row r="12" spans="1:9" x14ac:dyDescent="0.4">
      <c r="B12" s="1">
        <f>ROUNDUP(B6*F9/100,2)</f>
        <v>258.2</v>
      </c>
      <c r="C12" s="1" t="s">
        <v>2</v>
      </c>
      <c r="D12" s="1" t="s">
        <v>4</v>
      </c>
      <c r="E12" s="1">
        <f>ROUNDUP(E6*$F$9/100,2)</f>
        <v>365.17</v>
      </c>
      <c r="F12" s="1" t="s">
        <v>2</v>
      </c>
      <c r="G12" s="1"/>
      <c r="H12" s="1">
        <f>SQRT(B12^2+E12^2)</f>
        <v>447.23189611207295</v>
      </c>
      <c r="I12" s="1" t="s">
        <v>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87852-4BD0-469F-BA0B-F410D9C4B363}">
  <dimension ref="A3:G7"/>
  <sheetViews>
    <sheetView workbookViewId="0">
      <selection activeCell="C12" sqref="C12"/>
    </sheetView>
  </sheetViews>
  <sheetFormatPr defaultRowHeight="18.75" x14ac:dyDescent="0.4"/>
  <cols>
    <col min="1" max="1" width="26.625" customWidth="1"/>
  </cols>
  <sheetData>
    <row r="3" spans="1:7" x14ac:dyDescent="0.4">
      <c r="A3" t="s">
        <v>11</v>
      </c>
      <c r="C3" s="35">
        <v>108.25</v>
      </c>
      <c r="D3" t="s">
        <v>2</v>
      </c>
      <c r="F3">
        <f>(C3+10)/10</f>
        <v>11.824999999999999</v>
      </c>
      <c r="G3" t="s">
        <v>15</v>
      </c>
    </row>
    <row r="5" spans="1:7" x14ac:dyDescent="0.4">
      <c r="A5" t="s">
        <v>12</v>
      </c>
      <c r="C5" s="35">
        <v>71.5</v>
      </c>
      <c r="D5" t="s">
        <v>2</v>
      </c>
      <c r="F5">
        <f>(C5+10)/10</f>
        <v>8.15</v>
      </c>
      <c r="G5" t="s">
        <v>15</v>
      </c>
    </row>
    <row r="7" spans="1:7" x14ac:dyDescent="0.4">
      <c r="A7" t="s">
        <v>13</v>
      </c>
      <c r="C7" s="36">
        <f>F3*F5</f>
        <v>96.373750000000001</v>
      </c>
      <c r="D7" t="s">
        <v>14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3DEF3-3F08-4C33-BB1A-33919B8B037E}">
  <dimension ref="A1:L27"/>
  <sheetViews>
    <sheetView topLeftCell="A6" workbookViewId="0">
      <selection activeCell="J21" sqref="J21"/>
    </sheetView>
  </sheetViews>
  <sheetFormatPr defaultRowHeight="18.75" x14ac:dyDescent="0.4"/>
  <cols>
    <col min="1" max="1" width="20.625" customWidth="1"/>
    <col min="3" max="3" width="10.625" style="3" customWidth="1"/>
    <col min="4" max="4" width="10.625" customWidth="1"/>
    <col min="5" max="6" width="6.625" customWidth="1"/>
    <col min="7" max="7" width="10.625" customWidth="1"/>
    <col min="8" max="9" width="6.625" style="3" customWidth="1"/>
    <col min="10" max="10" width="14.625" style="2" customWidth="1"/>
    <col min="11" max="11" width="6.625" style="3" customWidth="1"/>
  </cols>
  <sheetData>
    <row r="1" spans="1:12" ht="30" customHeight="1" thickBot="1" x14ac:dyDescent="0.45">
      <c r="A1" s="4"/>
      <c r="B1" s="4"/>
      <c r="C1" s="5" t="s">
        <v>23</v>
      </c>
      <c r="D1" s="5" t="s">
        <v>16</v>
      </c>
      <c r="E1" s="5"/>
      <c r="F1" s="5"/>
      <c r="G1" s="5" t="s">
        <v>17</v>
      </c>
      <c r="H1" s="5"/>
      <c r="I1" s="5"/>
      <c r="J1" s="6"/>
      <c r="K1" s="5"/>
    </row>
    <row r="2" spans="1:12" ht="30" customHeight="1" thickBot="1" x14ac:dyDescent="0.45">
      <c r="A2" s="7" t="s">
        <v>18</v>
      </c>
      <c r="B2" s="8"/>
      <c r="C2" s="15" t="s">
        <v>24</v>
      </c>
      <c r="D2" s="15">
        <v>36</v>
      </c>
      <c r="E2" s="9" t="s">
        <v>19</v>
      </c>
      <c r="F2" s="9" t="s">
        <v>4</v>
      </c>
      <c r="G2" s="15">
        <v>50</v>
      </c>
      <c r="H2" s="9" t="s">
        <v>20</v>
      </c>
      <c r="I2" s="9" t="s">
        <v>21</v>
      </c>
      <c r="J2" s="10">
        <f>D2*G2/2*10</f>
        <v>9000</v>
      </c>
      <c r="K2" s="11" t="s">
        <v>22</v>
      </c>
    </row>
    <row r="3" spans="1:12" ht="30" customHeight="1" thickBot="1" x14ac:dyDescent="0.45">
      <c r="A3" s="4"/>
      <c r="B3" s="4"/>
      <c r="C3" s="5"/>
      <c r="D3" s="5"/>
      <c r="E3" s="5"/>
      <c r="F3" s="5"/>
      <c r="G3" s="5"/>
      <c r="H3" s="5"/>
      <c r="I3" s="5"/>
      <c r="J3" s="6"/>
      <c r="K3" s="5"/>
    </row>
    <row r="4" spans="1:12" ht="30" customHeight="1" thickBot="1" x14ac:dyDescent="0.45">
      <c r="A4" s="7" t="s">
        <v>26</v>
      </c>
      <c r="B4" s="8"/>
      <c r="C4" s="15" t="s">
        <v>24</v>
      </c>
      <c r="D4" s="15">
        <f>D2</f>
        <v>36</v>
      </c>
      <c r="E4" s="9" t="s">
        <v>19</v>
      </c>
      <c r="F4" s="9" t="s">
        <v>4</v>
      </c>
      <c r="G4" s="15">
        <f>G2</f>
        <v>50</v>
      </c>
      <c r="H4" s="9" t="s">
        <v>20</v>
      </c>
      <c r="I4" s="9" t="s">
        <v>21</v>
      </c>
      <c r="J4" s="10">
        <f>ROUNDUP(D4/8,0)*1000*4</f>
        <v>20000</v>
      </c>
      <c r="K4" s="11" t="s">
        <v>22</v>
      </c>
    </row>
    <row r="5" spans="1:12" ht="30" customHeight="1" thickBot="1" x14ac:dyDescent="0.45">
      <c r="A5" s="4"/>
      <c r="B5" s="4"/>
      <c r="C5" s="5"/>
      <c r="D5" s="5"/>
      <c r="E5" s="5"/>
      <c r="F5" s="5"/>
      <c r="G5" s="5"/>
      <c r="H5" s="5"/>
      <c r="I5" s="5"/>
      <c r="J5" s="6"/>
      <c r="K5" s="5"/>
    </row>
    <row r="6" spans="1:12" ht="30" customHeight="1" thickBot="1" x14ac:dyDescent="0.45">
      <c r="A6" s="7" t="s">
        <v>18</v>
      </c>
      <c r="B6" s="8"/>
      <c r="C6" s="14" t="s">
        <v>25</v>
      </c>
      <c r="D6" s="14">
        <v>64</v>
      </c>
      <c r="E6" s="9" t="s">
        <v>19</v>
      </c>
      <c r="F6" s="9" t="s">
        <v>4</v>
      </c>
      <c r="G6" s="14">
        <v>50</v>
      </c>
      <c r="H6" s="9" t="s">
        <v>20</v>
      </c>
      <c r="I6" s="9" t="s">
        <v>21</v>
      </c>
      <c r="J6" s="13">
        <f>D6*G6/4*10</f>
        <v>8000</v>
      </c>
      <c r="K6" s="12" t="s">
        <v>22</v>
      </c>
    </row>
    <row r="7" spans="1:12" ht="30" customHeight="1" thickBot="1" x14ac:dyDescent="0.45">
      <c r="A7" s="4"/>
      <c r="B7" s="4"/>
      <c r="C7" s="5"/>
      <c r="D7" s="5"/>
      <c r="E7" s="5"/>
      <c r="F7" s="5"/>
      <c r="G7" s="5"/>
      <c r="H7" s="5"/>
      <c r="I7" s="5"/>
      <c r="J7" s="6"/>
      <c r="K7" s="5"/>
    </row>
    <row r="8" spans="1:12" ht="30" customHeight="1" thickBot="1" x14ac:dyDescent="0.45">
      <c r="A8" s="7" t="s">
        <v>26</v>
      </c>
      <c r="B8" s="8"/>
      <c r="C8" s="14" t="s">
        <v>25</v>
      </c>
      <c r="D8" s="14">
        <f>D6</f>
        <v>64</v>
      </c>
      <c r="E8" s="9" t="s">
        <v>19</v>
      </c>
      <c r="F8" s="9" t="s">
        <v>4</v>
      </c>
      <c r="G8" s="14">
        <f>G6</f>
        <v>50</v>
      </c>
      <c r="H8" s="9" t="s">
        <v>20</v>
      </c>
      <c r="I8" s="9" t="s">
        <v>21</v>
      </c>
      <c r="J8" s="13">
        <f>ROUNDUP(D8/8,0)*4*1000</f>
        <v>32000</v>
      </c>
      <c r="K8" s="11" t="s">
        <v>22</v>
      </c>
    </row>
    <row r="9" spans="1:12" ht="30" customHeight="1" thickBot="1" x14ac:dyDescent="0.45">
      <c r="A9" s="4"/>
      <c r="B9" s="4"/>
      <c r="C9" s="5"/>
      <c r="D9" s="5"/>
      <c r="E9" s="5"/>
      <c r="F9" s="5"/>
      <c r="G9" s="5"/>
      <c r="H9" s="5"/>
      <c r="I9" s="5"/>
      <c r="J9" s="6"/>
      <c r="K9" s="5"/>
    </row>
    <row r="10" spans="1:12" ht="30" customHeight="1" thickBot="1" x14ac:dyDescent="0.45">
      <c r="A10" s="4" t="s">
        <v>27</v>
      </c>
      <c r="B10" s="4"/>
      <c r="C10" s="5" t="s">
        <v>24</v>
      </c>
      <c r="D10" s="5"/>
      <c r="E10" s="5"/>
      <c r="F10" s="5"/>
      <c r="G10" s="5" t="s">
        <v>29</v>
      </c>
      <c r="H10" s="5"/>
      <c r="I10" s="5"/>
      <c r="J10" s="10">
        <f>J4-J2</f>
        <v>11000</v>
      </c>
      <c r="K10" s="5" t="s">
        <v>22</v>
      </c>
      <c r="L10" t="s">
        <v>28</v>
      </c>
    </row>
    <row r="11" spans="1:12" ht="30" customHeight="1" thickBot="1" x14ac:dyDescent="0.45">
      <c r="A11" s="4"/>
      <c r="B11" s="4"/>
      <c r="C11" s="5"/>
      <c r="D11" s="4"/>
      <c r="E11" s="4"/>
      <c r="F11" s="4"/>
      <c r="G11" s="4"/>
      <c r="H11" s="5"/>
      <c r="I11" s="5"/>
      <c r="J11" s="6"/>
      <c r="K11" s="5"/>
    </row>
    <row r="12" spans="1:12" ht="30" customHeight="1" thickBot="1" x14ac:dyDescent="0.45">
      <c r="A12" s="4"/>
      <c r="B12" s="4"/>
      <c r="C12" s="5" t="s">
        <v>25</v>
      </c>
      <c r="D12" s="4"/>
      <c r="E12" s="4"/>
      <c r="F12" s="4"/>
      <c r="G12" s="5" t="s">
        <v>29</v>
      </c>
      <c r="H12" s="5"/>
      <c r="I12" s="5"/>
      <c r="J12" s="13">
        <f>J8-J6</f>
        <v>24000</v>
      </c>
      <c r="K12" s="5" t="s">
        <v>22</v>
      </c>
      <c r="L12" t="s">
        <v>28</v>
      </c>
    </row>
    <row r="15" spans="1:12" x14ac:dyDescent="0.4">
      <c r="A15" t="s">
        <v>55</v>
      </c>
    </row>
    <row r="16" spans="1:12" ht="19.5" thickBot="1" x14ac:dyDescent="0.45">
      <c r="A16" s="4"/>
      <c r="B16" s="4"/>
      <c r="C16" s="5" t="s">
        <v>23</v>
      </c>
      <c r="D16" s="5" t="s">
        <v>16</v>
      </c>
      <c r="E16" s="5"/>
      <c r="F16" s="5"/>
      <c r="G16" s="5" t="s">
        <v>17</v>
      </c>
      <c r="H16" s="5"/>
      <c r="I16" s="5"/>
      <c r="J16" s="6"/>
      <c r="K16" s="5"/>
    </row>
    <row r="17" spans="1:12" ht="19.5" thickBot="1" x14ac:dyDescent="0.45">
      <c r="A17" s="7" t="s">
        <v>18</v>
      </c>
      <c r="B17" s="8"/>
      <c r="C17" s="15" t="s">
        <v>24</v>
      </c>
      <c r="D17" s="15">
        <v>64</v>
      </c>
      <c r="E17" s="9" t="s">
        <v>19</v>
      </c>
      <c r="F17" s="9" t="s">
        <v>4</v>
      </c>
      <c r="G17" s="15">
        <v>230</v>
      </c>
      <c r="H17" s="9" t="s">
        <v>20</v>
      </c>
      <c r="I17" s="9" t="s">
        <v>21</v>
      </c>
      <c r="J17" s="10">
        <f>D17*G17/2*1.1</f>
        <v>8096.0000000000009</v>
      </c>
      <c r="K17" s="11" t="s">
        <v>22</v>
      </c>
    </row>
    <row r="18" spans="1:12" ht="19.5" thickBot="1" x14ac:dyDescent="0.45">
      <c r="A18" s="4"/>
      <c r="B18" s="4"/>
      <c r="C18" s="5"/>
      <c r="D18" s="5"/>
      <c r="E18" s="5"/>
      <c r="F18" s="5"/>
      <c r="G18" s="5"/>
      <c r="H18" s="5"/>
      <c r="I18" s="5"/>
      <c r="J18" s="6"/>
      <c r="K18" s="5"/>
    </row>
    <row r="19" spans="1:12" ht="19.5" thickBot="1" x14ac:dyDescent="0.45">
      <c r="A19" s="7" t="s">
        <v>26</v>
      </c>
      <c r="B19" s="8"/>
      <c r="C19" s="15" t="s">
        <v>24</v>
      </c>
      <c r="D19" s="15">
        <f>D17</f>
        <v>64</v>
      </c>
      <c r="E19" s="9" t="s">
        <v>19</v>
      </c>
      <c r="F19" s="9" t="s">
        <v>4</v>
      </c>
      <c r="G19" s="15">
        <f>G17</f>
        <v>230</v>
      </c>
      <c r="H19" s="9" t="s">
        <v>20</v>
      </c>
      <c r="I19" s="9" t="s">
        <v>21</v>
      </c>
      <c r="J19" s="10">
        <f>ROUNDUP(D19/8,0)*1000</f>
        <v>8000</v>
      </c>
      <c r="K19" s="11" t="s">
        <v>22</v>
      </c>
    </row>
    <row r="20" spans="1:12" ht="19.5" thickBot="1" x14ac:dyDescent="0.45">
      <c r="A20" s="4"/>
      <c r="B20" s="4"/>
      <c r="C20" s="5"/>
      <c r="D20" s="5"/>
      <c r="E20" s="5"/>
      <c r="F20" s="5"/>
      <c r="G20" s="5"/>
      <c r="H20" s="5"/>
      <c r="I20" s="5"/>
      <c r="J20" s="6"/>
      <c r="K20" s="5"/>
    </row>
    <row r="21" spans="1:12" ht="19.5" thickBot="1" x14ac:dyDescent="0.45">
      <c r="A21" s="7" t="s">
        <v>18</v>
      </c>
      <c r="B21" s="8"/>
      <c r="C21" s="14" t="s">
        <v>25</v>
      </c>
      <c r="D21" s="14">
        <v>240</v>
      </c>
      <c r="E21" s="9" t="s">
        <v>19</v>
      </c>
      <c r="F21" s="9" t="s">
        <v>4</v>
      </c>
      <c r="G21" s="14">
        <v>300</v>
      </c>
      <c r="H21" s="9" t="s">
        <v>20</v>
      </c>
      <c r="I21" s="9" t="s">
        <v>21</v>
      </c>
      <c r="J21" s="13">
        <f>D21*G21/4*1.1</f>
        <v>19800</v>
      </c>
      <c r="K21" s="12" t="s">
        <v>22</v>
      </c>
    </row>
    <row r="22" spans="1:12" ht="19.5" thickBot="1" x14ac:dyDescent="0.45">
      <c r="A22" s="4"/>
      <c r="B22" s="4"/>
      <c r="C22" s="5"/>
      <c r="D22" s="5"/>
      <c r="E22" s="5"/>
      <c r="F22" s="5"/>
      <c r="G22" s="5"/>
      <c r="H22" s="5"/>
      <c r="I22" s="5"/>
      <c r="J22" s="6"/>
      <c r="K22" s="5"/>
    </row>
    <row r="23" spans="1:12" ht="19.5" thickBot="1" x14ac:dyDescent="0.45">
      <c r="A23" s="7" t="s">
        <v>26</v>
      </c>
      <c r="B23" s="8"/>
      <c r="C23" s="14" t="s">
        <v>25</v>
      </c>
      <c r="D23" s="14">
        <f>D21</f>
        <v>240</v>
      </c>
      <c r="E23" s="9" t="s">
        <v>19</v>
      </c>
      <c r="F23" s="9" t="s">
        <v>4</v>
      </c>
      <c r="G23" s="14">
        <f>G21</f>
        <v>300</v>
      </c>
      <c r="H23" s="9" t="s">
        <v>20</v>
      </c>
      <c r="I23" s="9" t="s">
        <v>21</v>
      </c>
      <c r="J23" s="13">
        <f>ROUNDUP(D23/8,0)*1000</f>
        <v>30000</v>
      </c>
      <c r="K23" s="11" t="s">
        <v>22</v>
      </c>
    </row>
    <row r="24" spans="1:12" ht="19.5" thickBot="1" x14ac:dyDescent="0.45">
      <c r="A24" s="4"/>
      <c r="B24" s="4"/>
      <c r="C24" s="5"/>
      <c r="D24" s="5"/>
      <c r="E24" s="5"/>
      <c r="F24" s="5"/>
      <c r="G24" s="5"/>
      <c r="H24" s="5"/>
      <c r="I24" s="5"/>
      <c r="J24" s="6"/>
      <c r="K24" s="5"/>
    </row>
    <row r="25" spans="1:12" ht="19.5" thickBot="1" x14ac:dyDescent="0.45">
      <c r="A25" s="4" t="s">
        <v>27</v>
      </c>
      <c r="B25" s="4"/>
      <c r="C25" s="5" t="s">
        <v>24</v>
      </c>
      <c r="D25" s="5"/>
      <c r="E25" s="5"/>
      <c r="F25" s="5"/>
      <c r="G25" s="5" t="s">
        <v>29</v>
      </c>
      <c r="H25" s="5"/>
      <c r="I25" s="5"/>
      <c r="J25" s="10">
        <f>J19-J17</f>
        <v>-96.000000000000909</v>
      </c>
      <c r="K25" s="5" t="s">
        <v>22</v>
      </c>
      <c r="L25" t="s">
        <v>28</v>
      </c>
    </row>
    <row r="26" spans="1:12" ht="19.5" thickBot="1" x14ac:dyDescent="0.45">
      <c r="A26" s="4"/>
      <c r="B26" s="4"/>
      <c r="C26" s="5"/>
      <c r="D26" s="4"/>
      <c r="E26" s="4"/>
      <c r="F26" s="4"/>
      <c r="G26" s="4"/>
      <c r="H26" s="5"/>
      <c r="I26" s="5"/>
      <c r="J26" s="6"/>
      <c r="K26" s="5"/>
    </row>
    <row r="27" spans="1:12" ht="19.5" thickBot="1" x14ac:dyDescent="0.45">
      <c r="A27" s="4"/>
      <c r="B27" s="4"/>
      <c r="C27" s="5" t="s">
        <v>25</v>
      </c>
      <c r="D27" s="4"/>
      <c r="E27" s="4"/>
      <c r="F27" s="4"/>
      <c r="G27" s="5" t="s">
        <v>29</v>
      </c>
      <c r="H27" s="5"/>
      <c r="I27" s="5"/>
      <c r="J27" s="13">
        <f>J23-J21</f>
        <v>10200</v>
      </c>
      <c r="K27" s="5" t="s">
        <v>22</v>
      </c>
      <c r="L27" t="s">
        <v>28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C852E-A71D-4076-9CEF-C5F867F62D64}">
  <sheetPr>
    <pageSetUpPr fitToPage="1"/>
  </sheetPr>
  <dimension ref="A1:M33"/>
  <sheetViews>
    <sheetView workbookViewId="0">
      <selection activeCell="J14" sqref="J14"/>
    </sheetView>
  </sheetViews>
  <sheetFormatPr defaultRowHeight="18.75" x14ac:dyDescent="0.4"/>
  <cols>
    <col min="1" max="1" width="20.625" customWidth="1"/>
    <col min="3" max="3" width="10.625" customWidth="1"/>
    <col min="4" max="5" width="8.625" customWidth="1"/>
    <col min="6" max="6" width="10.625" customWidth="1"/>
    <col min="7" max="7" width="8.625" customWidth="1"/>
    <col min="8" max="8" width="10.625" customWidth="1"/>
    <col min="9" max="9" width="8.625" customWidth="1"/>
    <col min="10" max="10" width="9" customWidth="1"/>
  </cols>
  <sheetData>
    <row r="1" spans="1:13" ht="30" customHeight="1" thickBot="1" x14ac:dyDescent="0.45">
      <c r="A1" s="20"/>
      <c r="B1" t="s">
        <v>37</v>
      </c>
      <c r="C1" s="19" t="s">
        <v>38</v>
      </c>
      <c r="D1" s="23"/>
      <c r="E1" s="18"/>
      <c r="G1" s="29" t="s">
        <v>48</v>
      </c>
      <c r="H1" s="30"/>
    </row>
    <row r="2" spans="1:13" ht="19.5" thickBot="1" x14ac:dyDescent="0.45"/>
    <row r="3" spans="1:13" ht="19.5" thickBot="1" x14ac:dyDescent="0.45">
      <c r="A3" s="21" t="s">
        <v>33</v>
      </c>
      <c r="B3" s="3"/>
      <c r="C3" s="24">
        <v>5</v>
      </c>
      <c r="D3" s="3" t="s">
        <v>2</v>
      </c>
      <c r="E3" s="3"/>
      <c r="F3" s="3"/>
      <c r="G3" s="3"/>
      <c r="H3" s="3"/>
      <c r="I3" s="3"/>
      <c r="J3" s="3"/>
      <c r="K3" s="3"/>
      <c r="L3" s="3"/>
    </row>
    <row r="4" spans="1:13" ht="19.5" thickBot="1" x14ac:dyDescent="0.4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3" ht="19.5" thickBot="1" x14ac:dyDescent="0.45">
      <c r="A5" s="21" t="s">
        <v>17</v>
      </c>
      <c r="B5" s="3"/>
      <c r="C5" s="25">
        <v>10</v>
      </c>
      <c r="D5" s="3" t="s">
        <v>20</v>
      </c>
      <c r="E5" s="3"/>
      <c r="F5" s="3"/>
      <c r="G5" s="3"/>
      <c r="H5" s="3"/>
      <c r="I5" s="3"/>
      <c r="J5" s="3"/>
      <c r="K5" s="3"/>
      <c r="L5" s="3"/>
    </row>
    <row r="6" spans="1:13" ht="19.5" thickBot="1" x14ac:dyDescent="0.45">
      <c r="A6" s="3"/>
      <c r="B6" s="3"/>
      <c r="C6" s="3" t="s">
        <v>3</v>
      </c>
      <c r="D6" s="3"/>
      <c r="E6" s="3"/>
      <c r="F6" s="3" t="s">
        <v>1</v>
      </c>
      <c r="G6" s="3"/>
      <c r="H6" s="3" t="s">
        <v>32</v>
      </c>
      <c r="I6" s="3"/>
      <c r="J6" s="3"/>
      <c r="K6" s="3"/>
      <c r="L6" s="3"/>
      <c r="M6" s="3"/>
    </row>
    <row r="7" spans="1:13" ht="19.5" thickBot="1" x14ac:dyDescent="0.45">
      <c r="A7" s="21" t="s">
        <v>30</v>
      </c>
      <c r="B7" s="3"/>
      <c r="C7" s="26">
        <v>140</v>
      </c>
      <c r="D7" s="3" t="s">
        <v>2</v>
      </c>
      <c r="E7" s="3" t="s">
        <v>4</v>
      </c>
      <c r="F7" s="26">
        <v>190</v>
      </c>
      <c r="G7" s="3" t="s">
        <v>2</v>
      </c>
      <c r="H7" s="16">
        <f>C3+4</f>
        <v>9</v>
      </c>
      <c r="I7" s="3" t="s">
        <v>2</v>
      </c>
      <c r="J7" s="3"/>
      <c r="K7" s="3"/>
      <c r="L7" s="3"/>
      <c r="M7" s="3"/>
    </row>
    <row r="8" spans="1:13" x14ac:dyDescent="0.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ht="19.5" thickBot="1" x14ac:dyDescent="0.4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9.5" thickBot="1" x14ac:dyDescent="0.45">
      <c r="A10" s="21" t="s">
        <v>31</v>
      </c>
      <c r="B10" s="3" t="s">
        <v>36</v>
      </c>
      <c r="C10" s="16">
        <f>C3+4</f>
        <v>9</v>
      </c>
      <c r="D10" s="3" t="s">
        <v>2</v>
      </c>
      <c r="E10" s="3" t="s">
        <v>4</v>
      </c>
      <c r="F10" s="16">
        <f>F7</f>
        <v>190</v>
      </c>
      <c r="G10" s="3" t="s">
        <v>41</v>
      </c>
      <c r="H10" s="16">
        <f>ROUNDUP(C5*1*1.15,0)</f>
        <v>12</v>
      </c>
      <c r="I10" s="3" t="s">
        <v>34</v>
      </c>
      <c r="J10" t="s">
        <v>46</v>
      </c>
      <c r="L10" s="3"/>
      <c r="M10" s="3"/>
    </row>
    <row r="11" spans="1:13" ht="19.5" thickBot="1" x14ac:dyDescent="0.4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9.5" thickBot="1" x14ac:dyDescent="0.45">
      <c r="A12" s="3"/>
      <c r="B12" s="3" t="s">
        <v>35</v>
      </c>
      <c r="C12" s="16">
        <f>C7-7.5</f>
        <v>132.5</v>
      </c>
      <c r="D12" s="3" t="s">
        <v>2</v>
      </c>
      <c r="E12" s="3" t="s">
        <v>4</v>
      </c>
      <c r="F12" s="16">
        <f>F7</f>
        <v>190</v>
      </c>
      <c r="G12" s="3" t="s">
        <v>41</v>
      </c>
      <c r="H12" s="16">
        <f>ROUNDUP(C5*2*1.15,0)</f>
        <v>23</v>
      </c>
      <c r="I12" s="3" t="s">
        <v>34</v>
      </c>
      <c r="J12" s="28" t="s">
        <v>44</v>
      </c>
      <c r="K12" s="28"/>
      <c r="L12" s="28"/>
      <c r="M12" s="28"/>
    </row>
    <row r="13" spans="1:13" x14ac:dyDescent="0.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4">
      <c r="A14" s="27" t="s">
        <v>47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4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4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4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4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4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4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4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</sheetData>
  <phoneticPr fontId="1"/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8C0EF-1089-4955-A254-E7976572D51A}">
  <dimension ref="A1:M37"/>
  <sheetViews>
    <sheetView workbookViewId="0">
      <selection activeCell="J15" sqref="J15"/>
    </sheetView>
  </sheetViews>
  <sheetFormatPr defaultRowHeight="18.75" x14ac:dyDescent="0.4"/>
  <cols>
    <col min="1" max="1" width="20.625" customWidth="1"/>
    <col min="8" max="8" width="16.625" customWidth="1"/>
  </cols>
  <sheetData>
    <row r="1" spans="1:13" ht="30" customHeight="1" thickBot="1" x14ac:dyDescent="0.45">
      <c r="A1" s="20"/>
      <c r="B1" s="3" t="s">
        <v>37</v>
      </c>
      <c r="D1" s="19" t="s">
        <v>38</v>
      </c>
      <c r="E1" s="17"/>
      <c r="F1" s="18"/>
    </row>
    <row r="2" spans="1:13" ht="19.5" thickBot="1" x14ac:dyDescent="0.45"/>
    <row r="3" spans="1:13" ht="19.5" thickBot="1" x14ac:dyDescent="0.45">
      <c r="A3" s="21" t="s">
        <v>33</v>
      </c>
      <c r="B3" s="3"/>
      <c r="C3" s="16">
        <f>ROUNDUP(G3/2*G5,0)</f>
        <v>5</v>
      </c>
      <c r="D3" s="3" t="s">
        <v>2</v>
      </c>
      <c r="E3" s="3"/>
      <c r="F3" s="3" t="s">
        <v>16</v>
      </c>
      <c r="G3" s="16">
        <v>88</v>
      </c>
      <c r="H3" s="3" t="s">
        <v>49</v>
      </c>
      <c r="I3" s="3"/>
      <c r="J3" s="3"/>
      <c r="K3" s="3"/>
      <c r="L3" s="3"/>
    </row>
    <row r="4" spans="1:13" ht="19.5" thickBot="1" x14ac:dyDescent="0.4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3" ht="19.5" thickBot="1" x14ac:dyDescent="0.45">
      <c r="A5" s="3"/>
      <c r="B5" s="3"/>
      <c r="C5" s="3"/>
      <c r="D5" s="3"/>
      <c r="E5" s="3"/>
      <c r="F5" s="3" t="s">
        <v>50</v>
      </c>
      <c r="G5" s="16">
        <v>0.11</v>
      </c>
      <c r="H5" s="3" t="s">
        <v>2</v>
      </c>
      <c r="I5" s="3"/>
      <c r="J5" s="3"/>
      <c r="K5" s="3"/>
      <c r="L5" s="3"/>
    </row>
    <row r="6" spans="1:13" ht="19.5" thickBot="1" x14ac:dyDescent="0.4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3" ht="19.5" thickBot="1" x14ac:dyDescent="0.45">
      <c r="A7" s="21" t="s">
        <v>17</v>
      </c>
      <c r="B7" s="3"/>
      <c r="C7" s="16">
        <v>10</v>
      </c>
      <c r="D7" s="3" t="s">
        <v>20</v>
      </c>
      <c r="E7" s="3"/>
      <c r="F7" s="3"/>
      <c r="G7" s="3"/>
      <c r="H7" s="3"/>
      <c r="I7" s="3"/>
      <c r="J7" s="3"/>
      <c r="K7" s="3"/>
      <c r="L7" s="3"/>
    </row>
    <row r="8" spans="1:13" x14ac:dyDescent="0.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3" ht="19.5" thickBot="1" x14ac:dyDescent="0.45">
      <c r="A9" s="3"/>
      <c r="B9" s="3"/>
      <c r="C9" s="3" t="s">
        <v>3</v>
      </c>
      <c r="D9" s="3"/>
      <c r="E9" s="3"/>
      <c r="F9" s="3" t="s">
        <v>1</v>
      </c>
      <c r="G9" s="3"/>
      <c r="H9" s="3" t="s">
        <v>32</v>
      </c>
      <c r="I9" s="3"/>
      <c r="J9" s="3"/>
      <c r="K9" s="3"/>
      <c r="L9" s="3"/>
      <c r="M9" s="3"/>
    </row>
    <row r="10" spans="1:13" ht="19.5" thickBot="1" x14ac:dyDescent="0.45">
      <c r="A10" s="21" t="s">
        <v>30</v>
      </c>
      <c r="B10" s="3"/>
      <c r="C10" s="16">
        <v>140</v>
      </c>
      <c r="D10" s="3" t="s">
        <v>2</v>
      </c>
      <c r="E10" s="3" t="s">
        <v>4</v>
      </c>
      <c r="F10" s="16">
        <v>190</v>
      </c>
      <c r="G10" s="3" t="s">
        <v>2</v>
      </c>
      <c r="H10" s="16">
        <f>C3+4</f>
        <v>9</v>
      </c>
      <c r="I10" s="3" t="s">
        <v>2</v>
      </c>
      <c r="J10" s="3"/>
      <c r="K10" s="3"/>
      <c r="L10" s="3"/>
      <c r="M10" s="3"/>
    </row>
    <row r="11" spans="1:13" x14ac:dyDescent="0.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9.5" thickBot="1" x14ac:dyDescent="0.45">
      <c r="A12" s="3"/>
      <c r="B12" s="3"/>
      <c r="C12" s="3" t="s">
        <v>3</v>
      </c>
      <c r="D12" s="3"/>
      <c r="E12" s="3"/>
      <c r="F12" s="3" t="s">
        <v>1</v>
      </c>
      <c r="G12" s="3"/>
      <c r="H12" s="3"/>
      <c r="I12" s="3"/>
      <c r="J12" s="3"/>
      <c r="K12" s="3"/>
      <c r="L12" s="3"/>
      <c r="M12" s="3"/>
    </row>
    <row r="13" spans="1:13" ht="19.5" thickBot="1" x14ac:dyDescent="0.45">
      <c r="A13" s="21" t="s">
        <v>39</v>
      </c>
      <c r="B13" s="3"/>
      <c r="C13" s="16">
        <f>C10-3</f>
        <v>137</v>
      </c>
      <c r="D13" s="3" t="s">
        <v>2</v>
      </c>
      <c r="E13" s="3" t="s">
        <v>4</v>
      </c>
      <c r="F13" s="16">
        <f>F10-6</f>
        <v>184</v>
      </c>
      <c r="G13" s="3" t="s">
        <v>2</v>
      </c>
      <c r="H13" s="3"/>
      <c r="I13" s="3"/>
      <c r="J13" s="3"/>
      <c r="K13" s="3"/>
      <c r="L13" s="3"/>
      <c r="M13" s="3"/>
    </row>
    <row r="14" spans="1:13" x14ac:dyDescent="0.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19.5" thickBot="1" x14ac:dyDescent="0.45">
      <c r="A15" s="3"/>
      <c r="B15" s="3"/>
      <c r="C15" s="3" t="s">
        <v>3</v>
      </c>
      <c r="D15" s="3"/>
      <c r="E15" s="3"/>
      <c r="F15" s="3" t="s">
        <v>1</v>
      </c>
      <c r="G15" s="3"/>
      <c r="H15" s="3"/>
      <c r="I15" s="3"/>
      <c r="J15" s="3"/>
      <c r="K15" s="3"/>
      <c r="L15" s="3"/>
      <c r="M15" s="3"/>
    </row>
    <row r="16" spans="1:13" ht="19.5" thickBot="1" x14ac:dyDescent="0.45">
      <c r="A16" s="22" t="s">
        <v>40</v>
      </c>
      <c r="B16" s="3"/>
      <c r="C16" s="16">
        <f>C13*2+48+C18</f>
        <v>331</v>
      </c>
      <c r="D16" s="3" t="s">
        <v>2</v>
      </c>
      <c r="E16" s="3" t="s">
        <v>4</v>
      </c>
      <c r="F16" s="16">
        <f>F10+30</f>
        <v>220</v>
      </c>
      <c r="G16" s="3" t="s">
        <v>2</v>
      </c>
      <c r="H16" s="3"/>
      <c r="I16" s="3"/>
      <c r="J16" s="3"/>
      <c r="K16" s="3"/>
      <c r="L16" s="3"/>
      <c r="M16" s="3"/>
    </row>
    <row r="17" spans="1:13" ht="19.5" thickBot="1" x14ac:dyDescent="0.45">
      <c r="A17" s="3"/>
      <c r="B17" s="3"/>
      <c r="C17" s="3" t="s">
        <v>32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19.5" thickBot="1" x14ac:dyDescent="0.45">
      <c r="A18" s="3"/>
      <c r="B18" s="3"/>
      <c r="C18" s="16">
        <f>C3+4</f>
        <v>9</v>
      </c>
      <c r="D18" s="3" t="s">
        <v>2</v>
      </c>
      <c r="E18" s="3"/>
      <c r="F18" s="3"/>
      <c r="G18" s="3"/>
      <c r="H18" s="3"/>
      <c r="I18" s="3"/>
      <c r="J18" s="3"/>
      <c r="K18" s="3"/>
      <c r="L18" s="3"/>
      <c r="M18" s="3"/>
    </row>
    <row r="19" spans="1:13" ht="19.5" thickBot="1" x14ac:dyDescent="0.4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9.5" thickBot="1" x14ac:dyDescent="0.45">
      <c r="A20" s="21" t="s">
        <v>31</v>
      </c>
      <c r="B20" s="3" t="s">
        <v>36</v>
      </c>
      <c r="C20" s="16">
        <f>C18</f>
        <v>9</v>
      </c>
      <c r="D20" s="3" t="s">
        <v>2</v>
      </c>
      <c r="E20" s="3" t="s">
        <v>4</v>
      </c>
      <c r="F20" s="16">
        <f>F10</f>
        <v>190</v>
      </c>
      <c r="G20" s="3" t="s">
        <v>2</v>
      </c>
      <c r="H20" s="3" t="s">
        <v>43</v>
      </c>
      <c r="I20" s="3"/>
      <c r="J20" s="3"/>
      <c r="K20" s="3"/>
      <c r="L20" s="3"/>
      <c r="M20" s="3"/>
    </row>
    <row r="21" spans="1:13" ht="19.5" thickBot="1" x14ac:dyDescent="0.4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9.5" thickBot="1" x14ac:dyDescent="0.45">
      <c r="A22" s="3"/>
      <c r="B22" s="3" t="s">
        <v>35</v>
      </c>
      <c r="C22" s="16">
        <f>C10-7.5</f>
        <v>132.5</v>
      </c>
      <c r="D22" s="3" t="s">
        <v>2</v>
      </c>
      <c r="E22" s="3" t="s">
        <v>4</v>
      </c>
      <c r="F22" s="16">
        <f>F10</f>
        <v>190</v>
      </c>
      <c r="G22" s="3" t="s">
        <v>2</v>
      </c>
      <c r="H22" s="39" t="s">
        <v>45</v>
      </c>
      <c r="I22" s="39"/>
      <c r="J22" s="39"/>
      <c r="K22" s="3"/>
      <c r="L22" s="3"/>
      <c r="M22" s="3"/>
    </row>
    <row r="23" spans="1:13" ht="19.5" thickBot="1" x14ac:dyDescent="0.4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9.5" thickBot="1" x14ac:dyDescent="0.45">
      <c r="A24" s="3"/>
      <c r="B24" s="3" t="s">
        <v>42</v>
      </c>
      <c r="C24" s="16">
        <v>9</v>
      </c>
      <c r="D24" s="3" t="s">
        <v>2</v>
      </c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4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x14ac:dyDescent="0.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x14ac:dyDescent="0.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3" x14ac:dyDescent="0.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</sheetData>
  <mergeCells count="1">
    <mergeCell ref="H22:J22"/>
  </mergeCells>
  <phoneticPr fontId="1"/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8B9BC-0D78-403E-BED0-D9C78459E638}">
  <dimension ref="A1:Q10"/>
  <sheetViews>
    <sheetView tabSelected="1" topLeftCell="L1" workbookViewId="0">
      <selection activeCell="F5" sqref="F5"/>
    </sheetView>
  </sheetViews>
  <sheetFormatPr defaultRowHeight="18.75" x14ac:dyDescent="0.4"/>
  <sheetData>
    <row r="1" spans="1:17" x14ac:dyDescent="0.4">
      <c r="A1" t="s">
        <v>54</v>
      </c>
    </row>
    <row r="2" spans="1:17" x14ac:dyDescent="0.4">
      <c r="B2" t="s">
        <v>51</v>
      </c>
      <c r="D2" t="s">
        <v>52</v>
      </c>
      <c r="F2" t="s">
        <v>32</v>
      </c>
      <c r="H2" t="s">
        <v>53</v>
      </c>
    </row>
    <row r="4" spans="1:17" x14ac:dyDescent="0.4">
      <c r="B4" s="31">
        <f>D4*2+F4+1+(H4+0.5)*2</f>
        <v>372</v>
      </c>
      <c r="C4" t="s">
        <v>2</v>
      </c>
      <c r="D4" s="32">
        <v>70</v>
      </c>
      <c r="E4" t="s">
        <v>2</v>
      </c>
      <c r="F4" s="33">
        <v>20</v>
      </c>
      <c r="G4" t="s">
        <v>2</v>
      </c>
      <c r="H4" s="34">
        <v>105</v>
      </c>
      <c r="I4" t="s">
        <v>2</v>
      </c>
    </row>
    <row r="6" spans="1:17" x14ac:dyDescent="0.4">
      <c r="A6" t="s">
        <v>57</v>
      </c>
    </row>
    <row r="7" spans="1:17" x14ac:dyDescent="0.4">
      <c r="B7" s="37">
        <f>(F4+1+(H4+0.5)*2)/2</f>
        <v>116</v>
      </c>
      <c r="C7" t="s">
        <v>56</v>
      </c>
    </row>
    <row r="10" spans="1:17" x14ac:dyDescent="0.4">
      <c r="A10">
        <f>C10-3</f>
        <v>41</v>
      </c>
      <c r="C10">
        <f>E10-70</f>
        <v>44</v>
      </c>
      <c r="E10">
        <f>G10-(H4+0.5)</f>
        <v>114</v>
      </c>
      <c r="G10">
        <f>I10-(F4/2+0.5)</f>
        <v>219.5</v>
      </c>
      <c r="I10" s="38">
        <v>230</v>
      </c>
      <c r="K10">
        <f>I10+(F4/2+0.5)</f>
        <v>240.5</v>
      </c>
      <c r="M10">
        <f>K10+(H4+0.5)</f>
        <v>346</v>
      </c>
      <c r="O10">
        <f>M10+70</f>
        <v>416</v>
      </c>
      <c r="Q10">
        <f>O10+3</f>
        <v>419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拡大・縮小比率計算</vt:lpstr>
      <vt:lpstr>箔押し面積計算</vt:lpstr>
      <vt:lpstr>オフセ オンデ　カラー印刷代金比較</vt:lpstr>
      <vt:lpstr>上製本のボール紙の計算</vt:lpstr>
      <vt:lpstr>上製本の表紙の計算</vt:lpstr>
      <vt:lpstr>フルカラーカバーの横幅計算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Owner01</dc:creator>
  <cp:lastModifiedBy>公久 黒瀧</cp:lastModifiedBy>
  <cp:lastPrinted>2023-11-03T04:20:47Z</cp:lastPrinted>
  <dcterms:created xsi:type="dcterms:W3CDTF">2023-02-15T01:32:56Z</dcterms:created>
  <dcterms:modified xsi:type="dcterms:W3CDTF">2025-04-17T05:48:53Z</dcterms:modified>
</cp:coreProperties>
</file>